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5" activeTab="1"/>
  </bookViews>
  <sheets>
    <sheet name="mise en place depot delivrance" sheetId="1" r:id="rId1"/>
    <sheet name="fonctionnement depot delivrance" sheetId="2" r:id="rId2"/>
    <sheet name="situation ES" sheetId="3" r:id="rId3"/>
  </sheets>
  <definedNames/>
  <calcPr fullCalcOnLoad="1"/>
</workbook>
</file>

<file path=xl/sharedStrings.xml><?xml version="1.0" encoding="utf-8"?>
<sst xmlns="http://schemas.openxmlformats.org/spreadsheetml/2006/main" count="153" uniqueCount="124">
  <si>
    <t xml:space="preserve">MISE EN PLACE DEPOT DE DELIVRANCE </t>
  </si>
  <si>
    <t>Bases de calcul du coût du personnel</t>
  </si>
  <si>
    <t xml:space="preserve">Coût mensuel Technicien de laboratoire </t>
  </si>
  <si>
    <t xml:space="preserve">Coût Hebdomadaire d'un technicien de laboratoire </t>
  </si>
  <si>
    <t xml:space="preserve">Cout mensuel biologiste PH </t>
  </si>
  <si>
    <t xml:space="preserve">Coût Hebdomadaire d'un Biologiste </t>
  </si>
  <si>
    <t>Coût mensuel du responsable du fonctionnement</t>
  </si>
  <si>
    <t>Coût Hebdomadaire du responsable</t>
  </si>
  <si>
    <t>Investissement matériel</t>
  </si>
  <si>
    <t>ENCEINTE</t>
  </si>
  <si>
    <t xml:space="preserve">Réfrigérateur (avec gestion d'alarme) </t>
  </si>
  <si>
    <t>Achat</t>
  </si>
  <si>
    <t xml:space="preserve">Congélateur (avec gestion d'alarme) </t>
  </si>
  <si>
    <t>Décongélateur</t>
  </si>
  <si>
    <t xml:space="preserve">Achat </t>
  </si>
  <si>
    <t>ENCEINTE DE SECOURS</t>
  </si>
  <si>
    <t>MOBILIER</t>
  </si>
  <si>
    <t>Bureau, sièges, classement</t>
  </si>
  <si>
    <t>MATERIEL DE TRANSPORT</t>
  </si>
  <si>
    <t>Conteneur 70 l qualifié</t>
  </si>
  <si>
    <t>Enregistreurs électroniques</t>
  </si>
  <si>
    <t>15 exemplaires à 40 € pièce</t>
  </si>
  <si>
    <t>INFORMATIQUE</t>
  </si>
  <si>
    <t>Matériel dédié</t>
  </si>
  <si>
    <t>Licence + interface + prestation + installation + formation au logiciel</t>
  </si>
  <si>
    <t>INLOG</t>
  </si>
  <si>
    <t>MEDINFO (alternative)</t>
  </si>
  <si>
    <t>CURSUS (alternative)</t>
  </si>
  <si>
    <t>Total investissement matériel</t>
  </si>
  <si>
    <t>Mise en place du matériel</t>
  </si>
  <si>
    <t>Qualification</t>
  </si>
  <si>
    <t xml:space="preserve">Qualification </t>
  </si>
  <si>
    <t>Qualification du matériel de secours</t>
  </si>
  <si>
    <t>Paramétrage / Validation logiciel de délivrance (Temps)</t>
  </si>
  <si>
    <t>Responsable du fct du dépôt de sang :</t>
  </si>
  <si>
    <t>3 semaines ETP</t>
  </si>
  <si>
    <t>Technicien de laboratoire :</t>
  </si>
  <si>
    <t>1 semaine ETP</t>
  </si>
  <si>
    <t>FORMATION</t>
  </si>
  <si>
    <t>Responsable médical du dépôt de sang</t>
  </si>
  <si>
    <t>CTT (2 ans)</t>
  </si>
  <si>
    <t>2 inscriptions universitaires (600 € / an)</t>
  </si>
  <si>
    <t>15 Vendredi (3 semaines ETP biologiste)</t>
  </si>
  <si>
    <t>15 déplacements 180 € par déplacement</t>
  </si>
  <si>
    <t>Total</t>
  </si>
  <si>
    <t>D3T en alternative</t>
  </si>
  <si>
    <t xml:space="preserve">Inscription </t>
  </si>
  <si>
    <t>70 heures de cours (2 semaines ETP biologiste)</t>
  </si>
  <si>
    <t>Stage 10 demie-journée (5 jours ETP biologiste)</t>
  </si>
  <si>
    <t>Déplacements 2 semaines à 550 €</t>
  </si>
  <si>
    <t>DUTS en alternative</t>
  </si>
  <si>
    <t>Inscription</t>
  </si>
  <si>
    <t>25 jours ( 5 semaines ETP biologiste)</t>
  </si>
  <si>
    <t>25 déplacements  180 € par déplacement</t>
  </si>
  <si>
    <t>Suppléant Responsable médical du dépôt de sang</t>
  </si>
  <si>
    <t>Coût de la formation aux 35 heures (EFS RA)</t>
  </si>
  <si>
    <t xml:space="preserve">1 semaine ETP biologiste </t>
  </si>
  <si>
    <t xml:space="preserve">1 semaine déplacement à 550 </t>
  </si>
  <si>
    <t>Responsable du fonctionnement du dépôt de sang</t>
  </si>
  <si>
    <t>1 semaine déplacement à 550 €</t>
  </si>
  <si>
    <t>1 semaine ETP cadre</t>
  </si>
  <si>
    <t>Personnel de délivrance</t>
  </si>
  <si>
    <t>Nombre de personnes à former : 15</t>
  </si>
  <si>
    <t>Coût de la formation aux 35 heures : 1000 €</t>
  </si>
  <si>
    <t xml:space="preserve">Coût total inscriptions formation: </t>
  </si>
  <si>
    <t>15 semaines ETP Technicien de laboratoire</t>
  </si>
  <si>
    <t>15  semaines déplacement à 550€</t>
  </si>
  <si>
    <t>Total mise en place et formation</t>
  </si>
  <si>
    <t>Total Général d'établissement du dépôt</t>
  </si>
  <si>
    <t>Mise à niveau du laboratoire</t>
  </si>
  <si>
    <t xml:space="preserve">Automate IHR </t>
  </si>
  <si>
    <t>?</t>
  </si>
  <si>
    <t>liaison électronique avec le logiciel dépôt</t>
  </si>
  <si>
    <t>COUT ANNUEL FONCTIONNEMENT DEPOT DE DELIVRANCE</t>
  </si>
  <si>
    <t xml:space="preserve"> Maintenance matériel</t>
  </si>
  <si>
    <t>Réfrigérateurs</t>
  </si>
  <si>
    <t>Maintenance annuelle et requalifications périodiques</t>
  </si>
  <si>
    <t>Congélateurs</t>
  </si>
  <si>
    <t>Enregistreurs de température</t>
  </si>
  <si>
    <t>Étalonnage annuel</t>
  </si>
  <si>
    <t>TRANSPORT</t>
  </si>
  <si>
    <t>Salaire annuel chauffeur interne à l'ES</t>
  </si>
  <si>
    <t xml:space="preserve"> temps de travail du chauffeur consacré aux transports de PSL en ETP</t>
  </si>
  <si>
    <t>Km annuels (2 transports hebdomadaires )=Km</t>
  </si>
  <si>
    <t>Total (prix du km= 0,35€)</t>
  </si>
  <si>
    <t>Contrat de transport pour WE et jours fériés (société privée ou taxi) Coût annuel</t>
  </si>
  <si>
    <t>LOCAL</t>
  </si>
  <si>
    <t>Surface du local (m²) 4,5 m x 3,5 m</t>
  </si>
  <si>
    <t>Coût indirect de fonctionnement annuel (amortissements local et travaux, fluides, energie etc…)</t>
  </si>
  <si>
    <t xml:space="preserve">Coût annuel total indirect de fonctionnement dépôt </t>
  </si>
  <si>
    <t>(Soit 665 € par mois)</t>
  </si>
  <si>
    <t>Maintenance annuelle : logiciel + interfaces</t>
  </si>
  <si>
    <t>INLOG-CURSUS-MEDINFO etc...</t>
  </si>
  <si>
    <t>Liaison avec Automate laboratoire</t>
  </si>
  <si>
    <t>consommables</t>
  </si>
  <si>
    <t xml:space="preserve">PERSONNEL </t>
  </si>
  <si>
    <t xml:space="preserve">Assurance qualité ETP </t>
  </si>
  <si>
    <t>Responsable Assurance Qualité 0,05 ETP</t>
  </si>
  <si>
    <t>informaticien</t>
  </si>
  <si>
    <t>Informaticien 0,02 ETP  pour dépôt</t>
  </si>
  <si>
    <t xml:space="preserve">Coût annuel d'un Biologiste </t>
  </si>
  <si>
    <t>Responsable médical dépôt en ETP Biologiste et remplaçant</t>
  </si>
  <si>
    <t>Responsable du fonctionnement du dépôt</t>
  </si>
  <si>
    <t xml:space="preserve">Fonctionnement du dépôt : Responsable fct dépôt 0,20 ETP cadre </t>
  </si>
  <si>
    <r>
      <t>C</t>
    </r>
    <r>
      <rPr>
        <sz val="10"/>
        <rFont val="Arial"/>
        <family val="2"/>
      </rPr>
      <t xml:space="preserve">oût annuel Technicien de laboratoire </t>
    </r>
  </si>
  <si>
    <t>Nombre de techniciens (soit 1,2 ETP au total)</t>
  </si>
  <si>
    <t>amortissements</t>
  </si>
  <si>
    <t>investissement amortis sur 5 ans</t>
  </si>
  <si>
    <t>Total général fonctionnement dépôt de délivrance</t>
  </si>
  <si>
    <t>Nombre de PSL délivrés</t>
  </si>
  <si>
    <t>Coût moyen par PSL délivré par le dépôt</t>
  </si>
  <si>
    <r>
      <t xml:space="preserve">LABORATOIRE, </t>
    </r>
    <r>
      <rPr>
        <i/>
        <sz val="12"/>
        <color indexed="17"/>
        <rFont val="Arial"/>
        <family val="2"/>
      </rPr>
      <t>si nécessaire</t>
    </r>
  </si>
  <si>
    <t xml:space="preserve"> Automate</t>
  </si>
  <si>
    <t xml:space="preserve"> Réactifs etc…</t>
  </si>
  <si>
    <t>Dépôt de délivrance dans un laboratoire</t>
  </si>
  <si>
    <t>Consommation PSL annuelle</t>
  </si>
  <si>
    <t>1200 PSL transfusés</t>
  </si>
  <si>
    <t>Délivrance Dépôt</t>
  </si>
  <si>
    <t>1000 CGR délivrés par le dépôt (pas de délivrance de plaquettes par le dépôt)</t>
  </si>
  <si>
    <t>La différence entre délivrance et transfusion provient des plaquettes et des CGR à phénotype « particulier » délivrés directement par l'ETS</t>
  </si>
  <si>
    <t>Distance ES - EFS :  km aller simple</t>
  </si>
  <si>
    <t>60 km soit 2 h 30 pour un aller- retour avec chargement</t>
  </si>
  <si>
    <t>Dépôt Ouvert 24/24h</t>
  </si>
  <si>
    <t>CGR du dépôt retournés à l'EFS 10 j avant péremption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</si>
</sst>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€&quot;_-;\-* #,##0.00&quot; €&quot;_-;_-* \-??&quot; €&quot;_-;_-@_-"/>
    <numFmt numFmtId="166" formatCode="#,##0&quot; €&quot;;[RED]\-#,##0&quot; €&quot;"/>
    <numFmt numFmtId="167" formatCode="#,##0\ [$€-40C];[RED]\-#,##0\ [$€-40C]"/>
    <numFmt numFmtId="168" formatCode="#,##0&quot; €&quot;"/>
    <numFmt numFmtId="169" formatCode="[$€-1809]#,##0.00;[RED]\-[$€-1809]#,##0.00"/>
    <numFmt numFmtId="170" formatCode="#,##0.00\ [$€-40C];[RED]\-#,##0.00\ [$€-40C]"/>
    <numFmt numFmtId="171" formatCode="0.00"/>
    <numFmt numFmtId="172" formatCode="_-* #,##0.00\ _€_-;\-* #,##0.00\ _€_-;_-* \-??\ _€_-;_-@_-"/>
    <numFmt numFmtId="173" formatCode="#,##0.0"/>
    <numFmt numFmtId="174" formatCode="GENERAL"/>
  </numFmts>
  <fonts count="19"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i/>
      <sz val="12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7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6" fontId="5" fillId="3" borderId="0" xfId="0" applyNumberFormat="1" applyFont="1" applyFill="1" applyAlignment="1">
      <alignment/>
    </xf>
    <xf numFmtId="164" fontId="10" fillId="2" borderId="0" xfId="0" applyFont="1" applyFill="1" applyAlignment="1">
      <alignment/>
    </xf>
    <xf numFmtId="166" fontId="7" fillId="2" borderId="0" xfId="0" applyNumberFormat="1" applyFont="1" applyFill="1" applyAlignment="1">
      <alignment/>
    </xf>
    <xf numFmtId="166" fontId="7" fillId="4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164" fontId="5" fillId="2" borderId="0" xfId="0" applyFont="1" applyFill="1" applyAlignment="1">
      <alignment/>
    </xf>
    <xf numFmtId="164" fontId="11" fillId="0" borderId="0" xfId="0" applyFont="1" applyAlignment="1">
      <alignment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5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3" borderId="0" xfId="0" applyFont="1" applyFill="1" applyAlignment="1">
      <alignment horizontal="right"/>
    </xf>
    <xf numFmtId="168" fontId="5" fillId="3" borderId="0" xfId="0" applyNumberFormat="1" applyFont="1" applyFill="1" applyAlignment="1">
      <alignment/>
    </xf>
    <xf numFmtId="164" fontId="5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0" fillId="0" borderId="0" xfId="0" applyFon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170" fontId="0" fillId="0" borderId="0" xfId="0" applyNumberFormat="1" applyFont="1" applyAlignment="1">
      <alignment horizontal="left" vertical="center" wrapText="1"/>
    </xf>
    <xf numFmtId="168" fontId="0" fillId="0" borderId="0" xfId="0" applyNumberFormat="1" applyAlignment="1">
      <alignment vertical="center"/>
    </xf>
    <xf numFmtId="164" fontId="7" fillId="0" borderId="2" xfId="0" applyFont="1" applyBorder="1" applyAlignment="1">
      <alignment horizontal="left"/>
    </xf>
    <xf numFmtId="166" fontId="7" fillId="0" borderId="2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vertical="center"/>
    </xf>
    <xf numFmtId="164" fontId="12" fillId="0" borderId="0" xfId="0" applyFont="1" applyAlignment="1">
      <alignment horizontal="left" vertical="center" wrapText="1"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 vertical="center"/>
    </xf>
    <xf numFmtId="164" fontId="7" fillId="0" borderId="0" xfId="0" applyFont="1" applyAlignment="1">
      <alignment horizontal="left" vertical="center" wrapText="1"/>
    </xf>
    <xf numFmtId="164" fontId="16" fillId="0" borderId="0" xfId="0" applyFont="1" applyAlignment="1">
      <alignment/>
    </xf>
    <xf numFmtId="164" fontId="7" fillId="0" borderId="2" xfId="0" applyFont="1" applyBorder="1" applyAlignment="1">
      <alignment/>
    </xf>
    <xf numFmtId="166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67" fontId="0" fillId="0" borderId="2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7" fillId="0" borderId="0" xfId="0" applyFont="1" applyAlignment="1">
      <alignment/>
    </xf>
    <xf numFmtId="173" fontId="0" fillId="0" borderId="0" xfId="15" applyNumberFormat="1" applyFont="1" applyFill="1" applyBorder="1" applyAlignment="1" applyProtection="1">
      <alignment/>
      <protection/>
    </xf>
    <xf numFmtId="166" fontId="7" fillId="0" borderId="2" xfId="0" applyNumberFormat="1" applyFont="1" applyBorder="1" applyAlignment="1">
      <alignment horizontal="right"/>
    </xf>
    <xf numFmtId="164" fontId="10" fillId="4" borderId="0" xfId="0" applyFont="1" applyFill="1" applyAlignment="1">
      <alignment/>
    </xf>
    <xf numFmtId="164" fontId="10" fillId="3" borderId="0" xfId="0" applyFont="1" applyFill="1" applyAlignment="1">
      <alignment/>
    </xf>
    <xf numFmtId="166" fontId="1" fillId="3" borderId="0" xfId="0" applyNumberFormat="1" applyFont="1" applyFill="1" applyAlignment="1">
      <alignment/>
    </xf>
    <xf numFmtId="164" fontId="0" fillId="0" borderId="0" xfId="0" applyAlignment="1">
      <alignment/>
    </xf>
    <xf numFmtId="164" fontId="9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C80" sqref="C80"/>
    </sheetView>
  </sheetViews>
  <sheetFormatPr defaultColWidth="11.421875" defaultRowHeight="12.75"/>
  <cols>
    <col min="1" max="1" width="35.7109375" style="0" customWidth="1"/>
    <col min="2" max="2" width="39.00390625" style="0" customWidth="1"/>
    <col min="3" max="3" width="12.14062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1:2" ht="15">
      <c r="A2" s="2" t="s">
        <v>1</v>
      </c>
      <c r="B2" s="3"/>
    </row>
    <row r="3" spans="1:2" ht="12.75">
      <c r="A3" s="3" t="s">
        <v>2</v>
      </c>
      <c r="B3" s="4">
        <v>3000</v>
      </c>
    </row>
    <row r="4" spans="1:5" ht="12.75">
      <c r="A4" s="3" t="s">
        <v>3</v>
      </c>
      <c r="B4" s="4">
        <f>B3/4</f>
        <v>750</v>
      </c>
      <c r="E4" s="5"/>
    </row>
    <row r="5" spans="1:5" ht="12.75">
      <c r="A5" s="3" t="s">
        <v>4</v>
      </c>
      <c r="B5" s="4">
        <v>10000</v>
      </c>
      <c r="E5" s="5"/>
    </row>
    <row r="6" spans="1:2" ht="12.75">
      <c r="A6" s="3" t="s">
        <v>5</v>
      </c>
      <c r="B6" s="4">
        <f>B5/4</f>
        <v>2500</v>
      </c>
    </row>
    <row r="7" spans="1:2" ht="12.75">
      <c r="A7" s="6" t="s">
        <v>6</v>
      </c>
      <c r="B7" s="7">
        <v>4300</v>
      </c>
    </row>
    <row r="8" spans="1:2" ht="12.75">
      <c r="A8" s="3" t="s">
        <v>7</v>
      </c>
      <c r="B8" s="7">
        <f>B7/4</f>
        <v>1075</v>
      </c>
    </row>
    <row r="9" spans="1:3" ht="17.25">
      <c r="A9" s="8" t="s">
        <v>8</v>
      </c>
      <c r="B9" s="9"/>
      <c r="C9" s="9"/>
    </row>
    <row r="10" ht="16.5" customHeight="1">
      <c r="A10" s="10" t="s">
        <v>9</v>
      </c>
    </row>
    <row r="11" spans="1:3" ht="16.5" customHeight="1">
      <c r="A11" s="11" t="s">
        <v>10</v>
      </c>
      <c r="B11" t="s">
        <v>11</v>
      </c>
      <c r="C11" s="12">
        <v>6000</v>
      </c>
    </row>
    <row r="12" spans="1:3" ht="16.5" customHeight="1">
      <c r="A12" s="11" t="s">
        <v>12</v>
      </c>
      <c r="B12" t="s">
        <v>11</v>
      </c>
      <c r="C12" s="12">
        <v>6000</v>
      </c>
    </row>
    <row r="13" spans="1:3" ht="16.5" customHeight="1">
      <c r="A13" s="11" t="s">
        <v>13</v>
      </c>
      <c r="B13" t="s">
        <v>14</v>
      </c>
      <c r="C13" s="12">
        <v>6000</v>
      </c>
    </row>
    <row r="14" ht="16.5" customHeight="1">
      <c r="A14" s="11"/>
    </row>
    <row r="15" spans="1:3" ht="16.5" customHeight="1">
      <c r="A15" s="13" t="s">
        <v>15</v>
      </c>
      <c r="C15" s="12"/>
    </row>
    <row r="16" spans="1:3" ht="16.5" customHeight="1">
      <c r="A16" s="14" t="s">
        <v>10</v>
      </c>
      <c r="C16" s="12">
        <v>6000</v>
      </c>
    </row>
    <row r="17" spans="1:3" ht="16.5" customHeight="1">
      <c r="A17" s="14" t="s">
        <v>12</v>
      </c>
      <c r="C17" s="12">
        <v>6000</v>
      </c>
    </row>
    <row r="18" ht="16.5" customHeight="1">
      <c r="A18" t="s">
        <v>16</v>
      </c>
    </row>
    <row r="19" spans="1:3" ht="16.5" customHeight="1">
      <c r="A19" s="11" t="s">
        <v>17</v>
      </c>
      <c r="C19" s="12">
        <v>1000</v>
      </c>
    </row>
    <row r="20" spans="1:3" ht="16.5" customHeight="1">
      <c r="A20" s="10" t="s">
        <v>18</v>
      </c>
      <c r="C20" s="12"/>
    </row>
    <row r="21" spans="1:3" ht="16.5" customHeight="1">
      <c r="A21" s="11" t="s">
        <v>19</v>
      </c>
      <c r="C21" s="12">
        <v>700</v>
      </c>
    </row>
    <row r="22" spans="1:3" ht="16.5" customHeight="1">
      <c r="A22" s="11" t="s">
        <v>20</v>
      </c>
      <c r="B22" t="s">
        <v>21</v>
      </c>
      <c r="C22" s="12">
        <v>600</v>
      </c>
    </row>
    <row r="23" spans="1:3" ht="15">
      <c r="A23" s="10" t="s">
        <v>22</v>
      </c>
      <c r="C23" s="15"/>
    </row>
    <row r="24" spans="1:3" ht="15">
      <c r="A24" s="11" t="s">
        <v>23</v>
      </c>
      <c r="C24" s="16">
        <v>1500</v>
      </c>
    </row>
    <row r="25" spans="1:3" ht="15">
      <c r="A25" s="11" t="s">
        <v>24</v>
      </c>
      <c r="C25" s="15"/>
    </row>
    <row r="26" spans="1:3" ht="12.75">
      <c r="A26" t="s">
        <v>25</v>
      </c>
      <c r="C26" s="12">
        <v>15000</v>
      </c>
    </row>
    <row r="27" ht="12.75">
      <c r="A27" t="s">
        <v>26</v>
      </c>
    </row>
    <row r="28" ht="12.75">
      <c r="A28" t="s">
        <v>27</v>
      </c>
    </row>
    <row r="29" spans="2:3" ht="15">
      <c r="B29" s="17" t="s">
        <v>28</v>
      </c>
      <c r="C29" s="17">
        <f>SUM(C12:C28)</f>
        <v>42800</v>
      </c>
    </row>
    <row r="30" spans="1:3" ht="19.5">
      <c r="A30" s="18" t="s">
        <v>29</v>
      </c>
      <c r="B30" s="19"/>
      <c r="C30" s="19"/>
    </row>
    <row r="31" spans="1:3" ht="15">
      <c r="A31" s="10" t="s">
        <v>30</v>
      </c>
      <c r="B31" s="20"/>
      <c r="C31" s="20"/>
    </row>
    <row r="32" spans="1:3" ht="15">
      <c r="A32" s="11" t="s">
        <v>10</v>
      </c>
      <c r="B32" t="s">
        <v>31</v>
      </c>
      <c r="C32" s="12">
        <v>750</v>
      </c>
    </row>
    <row r="33" spans="1:3" ht="15">
      <c r="A33" s="11" t="s">
        <v>12</v>
      </c>
      <c r="B33" t="s">
        <v>31</v>
      </c>
      <c r="C33" s="12">
        <v>750</v>
      </c>
    </row>
    <row r="34" spans="1:3" ht="14.25">
      <c r="A34" s="11" t="s">
        <v>13</v>
      </c>
      <c r="B34" t="s">
        <v>31</v>
      </c>
      <c r="C34" s="12">
        <v>750</v>
      </c>
    </row>
    <row r="35" spans="1:3" ht="15">
      <c r="A35" s="13" t="s">
        <v>32</v>
      </c>
      <c r="C35" s="12"/>
    </row>
    <row r="36" spans="1:3" ht="15">
      <c r="A36" s="14" t="s">
        <v>10</v>
      </c>
      <c r="B36" t="s">
        <v>31</v>
      </c>
      <c r="C36" s="12">
        <v>750</v>
      </c>
    </row>
    <row r="37" spans="1:3" ht="15">
      <c r="A37" s="14" t="s">
        <v>12</v>
      </c>
      <c r="B37" t="s">
        <v>31</v>
      </c>
      <c r="C37" s="12">
        <v>750</v>
      </c>
    </row>
    <row r="38" spans="1:3" ht="15">
      <c r="A38" s="11"/>
      <c r="C38" s="12"/>
    </row>
    <row r="39" spans="1:3" ht="15">
      <c r="A39" s="10" t="s">
        <v>33</v>
      </c>
      <c r="C39" s="15"/>
    </row>
    <row r="40" spans="1:3" ht="12.75">
      <c r="A40" t="s">
        <v>34</v>
      </c>
      <c r="B40" t="s">
        <v>35</v>
      </c>
      <c r="C40" s="21">
        <f>B7/4*3</f>
        <v>3225</v>
      </c>
    </row>
    <row r="41" spans="1:3" ht="12.75">
      <c r="A41" t="s">
        <v>36</v>
      </c>
      <c r="B41" t="s">
        <v>37</v>
      </c>
      <c r="C41" s="21">
        <f>B4</f>
        <v>750</v>
      </c>
    </row>
    <row r="42" spans="1:3" ht="15">
      <c r="A42" s="22" t="s">
        <v>38</v>
      </c>
      <c r="B42" s="9"/>
      <c r="C42" s="9"/>
    </row>
    <row r="43" ht="13.5">
      <c r="A43" s="23" t="s">
        <v>39</v>
      </c>
    </row>
    <row r="45" ht="12.75">
      <c r="A45" s="15" t="s">
        <v>40</v>
      </c>
    </row>
    <row r="46" spans="1:2" ht="12.75">
      <c r="A46" t="s">
        <v>41</v>
      </c>
      <c r="B46" s="5">
        <v>1200</v>
      </c>
    </row>
    <row r="47" spans="1:2" ht="12.75">
      <c r="A47" t="s">
        <v>42</v>
      </c>
      <c r="B47" s="5">
        <f>3*B6</f>
        <v>7500</v>
      </c>
    </row>
    <row r="48" spans="1:2" ht="12.75">
      <c r="A48" t="s">
        <v>43</v>
      </c>
      <c r="B48" s="5">
        <v>2700</v>
      </c>
    </row>
    <row r="49" spans="2:3" ht="12.75">
      <c r="B49" s="24" t="s">
        <v>44</v>
      </c>
      <c r="C49" s="12">
        <f>SUM(B42:B48)</f>
        <v>11400</v>
      </c>
    </row>
    <row r="50" spans="1:2" ht="12.75">
      <c r="A50" s="25" t="s">
        <v>45</v>
      </c>
      <c r="B50" s="6"/>
    </row>
    <row r="51" spans="1:2" ht="12.75">
      <c r="A51" s="6" t="s">
        <v>46</v>
      </c>
      <c r="B51" s="26">
        <v>1200</v>
      </c>
    </row>
    <row r="52" spans="1:2" ht="12.75">
      <c r="A52" s="6" t="s">
        <v>47</v>
      </c>
      <c r="B52" s="26">
        <f>B6*2</f>
        <v>5000</v>
      </c>
    </row>
    <row r="53" spans="1:2" ht="12.75">
      <c r="A53" s="6" t="s">
        <v>48</v>
      </c>
      <c r="B53" s="26">
        <f>B6</f>
        <v>2500</v>
      </c>
    </row>
    <row r="54" spans="1:2" ht="12.75">
      <c r="A54" s="27" t="s">
        <v>49</v>
      </c>
      <c r="B54" s="28">
        <v>1100</v>
      </c>
    </row>
    <row r="55" spans="1:2" ht="12.75">
      <c r="A55" s="27"/>
      <c r="B55" s="29">
        <f>SUM(B50:B54)</f>
        <v>9800</v>
      </c>
    </row>
    <row r="56" spans="1:2" ht="12.75">
      <c r="A56" s="25" t="s">
        <v>50</v>
      </c>
      <c r="B56" s="6"/>
    </row>
    <row r="57" spans="1:2" ht="12.75">
      <c r="A57" s="6" t="s">
        <v>51</v>
      </c>
      <c r="B57" s="26">
        <v>1200</v>
      </c>
    </row>
    <row r="58" spans="1:2" ht="12.75">
      <c r="A58" s="6" t="s">
        <v>52</v>
      </c>
      <c r="B58" s="26">
        <f>B6*5</f>
        <v>12500</v>
      </c>
    </row>
    <row r="59" spans="1:2" ht="12.75">
      <c r="A59" s="6" t="s">
        <v>53</v>
      </c>
      <c r="B59" s="26">
        <v>4500</v>
      </c>
    </row>
    <row r="60" spans="1:2" ht="12.75">
      <c r="A60" s="30" t="s">
        <v>44</v>
      </c>
      <c r="B60" s="31">
        <f>SUM(B57:B59)</f>
        <v>18200</v>
      </c>
    </row>
    <row r="61" spans="1:3" ht="13.5">
      <c r="A61" s="23" t="s">
        <v>54</v>
      </c>
      <c r="C61" s="12"/>
    </row>
    <row r="62" spans="1:2" ht="12.75">
      <c r="A62" t="s">
        <v>55</v>
      </c>
      <c r="B62" s="32">
        <v>750</v>
      </c>
    </row>
    <row r="63" spans="1:2" ht="12.75">
      <c r="A63" t="s">
        <v>56</v>
      </c>
      <c r="B63" s="5">
        <f>B6</f>
        <v>2500</v>
      </c>
    </row>
    <row r="64" spans="1:2" ht="12.75">
      <c r="A64" t="s">
        <v>57</v>
      </c>
      <c r="B64" s="5">
        <v>550</v>
      </c>
    </row>
    <row r="65" spans="2:3" ht="12.75">
      <c r="B65" s="24" t="s">
        <v>44</v>
      </c>
      <c r="C65" s="12">
        <f>SUM(B62:B64)</f>
        <v>3800</v>
      </c>
    </row>
    <row r="66" spans="1:3" ht="13.5">
      <c r="A66" s="33" t="s">
        <v>58</v>
      </c>
      <c r="B66" s="24"/>
      <c r="C66" s="12"/>
    </row>
    <row r="67" spans="1:3" ht="12.75">
      <c r="A67" t="s">
        <v>55</v>
      </c>
      <c r="B67" s="32">
        <v>750</v>
      </c>
      <c r="C67" s="12"/>
    </row>
    <row r="68" spans="1:3" ht="12.75">
      <c r="A68" t="s">
        <v>59</v>
      </c>
      <c r="B68" s="5">
        <v>550</v>
      </c>
      <c r="C68" s="12"/>
    </row>
    <row r="69" spans="1:3" ht="12.75">
      <c r="A69" t="s">
        <v>60</v>
      </c>
      <c r="B69" s="5">
        <f>B8</f>
        <v>1075</v>
      </c>
      <c r="C69" s="12"/>
    </row>
    <row r="70" spans="2:3" ht="12.75">
      <c r="B70" s="24" t="s">
        <v>44</v>
      </c>
      <c r="C70" s="12">
        <f>SUM(B67:B69)</f>
        <v>2375</v>
      </c>
    </row>
    <row r="71" spans="2:3" ht="12.75">
      <c r="B71" s="24"/>
      <c r="C71" s="12"/>
    </row>
    <row r="72" ht="13.5">
      <c r="A72" s="23" t="s">
        <v>61</v>
      </c>
    </row>
    <row r="73" spans="1:2" ht="12.75">
      <c r="A73" t="s">
        <v>62</v>
      </c>
      <c r="B73">
        <v>15</v>
      </c>
    </row>
    <row r="74" spans="1:2" ht="12.75">
      <c r="A74" t="s">
        <v>63</v>
      </c>
      <c r="B74" s="34">
        <v>1000</v>
      </c>
    </row>
    <row r="75" spans="1:3" ht="12.75">
      <c r="A75" t="s">
        <v>64</v>
      </c>
      <c r="B75" s="35"/>
      <c r="C75" s="21">
        <f>B74*B73</f>
        <v>15000</v>
      </c>
    </row>
    <row r="76" spans="1:6" ht="12.75">
      <c r="A76" t="s">
        <v>65</v>
      </c>
      <c r="B76" s="35">
        <f>B74*B73</f>
        <v>15000</v>
      </c>
      <c r="C76" s="21">
        <f>B73*B4</f>
        <v>11250</v>
      </c>
      <c r="F76" s="36"/>
    </row>
    <row r="77" spans="1:3" ht="12.75">
      <c r="A77" t="s">
        <v>66</v>
      </c>
      <c r="B77" s="35">
        <v>550</v>
      </c>
      <c r="C77" s="21">
        <f>B77*B73</f>
        <v>8250</v>
      </c>
    </row>
    <row r="78" spans="2:3" ht="15">
      <c r="B78" s="37" t="s">
        <v>67</v>
      </c>
      <c r="C78" s="38">
        <f>SUM(C32:C77)</f>
        <v>59800</v>
      </c>
    </row>
    <row r="79" spans="2:3" ht="15">
      <c r="B79" s="39"/>
      <c r="C79" s="40"/>
    </row>
    <row r="80" spans="2:3" ht="15">
      <c r="B80" s="37" t="s">
        <v>68</v>
      </c>
      <c r="C80" s="38">
        <f>C78+C29</f>
        <v>102600</v>
      </c>
    </row>
    <row r="81" spans="1:3" ht="18.75" customHeight="1">
      <c r="A81" s="41" t="s">
        <v>69</v>
      </c>
      <c r="B81" s="19"/>
      <c r="C81" s="19"/>
    </row>
    <row r="82" spans="1:3" ht="12.75">
      <c r="A82" s="27" t="s">
        <v>70</v>
      </c>
      <c r="C82" s="42" t="s">
        <v>71</v>
      </c>
    </row>
    <row r="83" spans="1:3" ht="12.75">
      <c r="A83" t="s">
        <v>72</v>
      </c>
      <c r="C83" s="42" t="s">
        <v>71</v>
      </c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B26">
      <selection activeCell="A51" sqref="A51"/>
    </sheetView>
  </sheetViews>
  <sheetFormatPr defaultColWidth="11.421875" defaultRowHeight="12.75"/>
  <cols>
    <col min="1" max="1" width="66.7109375" style="0" customWidth="1"/>
    <col min="2" max="2" width="9.7109375" style="0" customWidth="1"/>
    <col min="3" max="3" width="8.7109375" style="0" customWidth="1"/>
    <col min="4" max="4" width="12.8515625" style="0" customWidth="1"/>
    <col min="5" max="5" width="15.00390625" style="0" customWidth="1"/>
  </cols>
  <sheetData>
    <row r="1" spans="1:2" ht="19.5">
      <c r="A1" s="43" t="s">
        <v>73</v>
      </c>
      <c r="B1" s="10"/>
    </row>
    <row r="2" spans="1:2" ht="14.25" customHeight="1">
      <c r="A2" s="43"/>
      <c r="B2" s="10"/>
    </row>
    <row r="4" spans="1:2" ht="15">
      <c r="A4" s="44" t="s">
        <v>74</v>
      </c>
      <c r="B4" s="10"/>
    </row>
    <row r="5" spans="1:4" ht="15">
      <c r="A5" s="45" t="s">
        <v>75</v>
      </c>
      <c r="B5" s="45"/>
      <c r="C5" s="46"/>
      <c r="D5" s="46"/>
    </row>
    <row r="6" spans="1:4" ht="12.75">
      <c r="A6" s="46" t="s">
        <v>76</v>
      </c>
      <c r="B6" s="46">
        <v>2</v>
      </c>
      <c r="C6" s="47">
        <v>450</v>
      </c>
      <c r="D6" s="48">
        <f>C6*B6</f>
        <v>900</v>
      </c>
    </row>
    <row r="7" spans="1:4" ht="15">
      <c r="A7" s="45" t="s">
        <v>77</v>
      </c>
      <c r="B7" s="45"/>
      <c r="C7" s="49"/>
      <c r="D7" s="48"/>
    </row>
    <row r="8" spans="1:4" ht="12.75">
      <c r="A8" s="46" t="s">
        <v>76</v>
      </c>
      <c r="B8" s="46">
        <v>2</v>
      </c>
      <c r="C8" s="47">
        <v>450</v>
      </c>
      <c r="D8" s="48">
        <f>C8*B8</f>
        <v>900</v>
      </c>
    </row>
    <row r="9" spans="1:4" ht="15">
      <c r="A9" s="50" t="s">
        <v>13</v>
      </c>
      <c r="B9" s="50"/>
      <c r="C9" s="47"/>
      <c r="D9" s="48"/>
    </row>
    <row r="10" spans="1:4" ht="12.75">
      <c r="A10" s="46" t="s">
        <v>76</v>
      </c>
      <c r="B10" s="46">
        <v>1</v>
      </c>
      <c r="C10" s="47">
        <v>450</v>
      </c>
      <c r="D10" s="48">
        <f>C10*B10</f>
        <v>450</v>
      </c>
    </row>
    <row r="11" spans="1:4" ht="15">
      <c r="A11" s="45" t="s">
        <v>78</v>
      </c>
      <c r="B11" s="46"/>
      <c r="C11" s="47"/>
      <c r="D11" s="48"/>
    </row>
    <row r="12" spans="1:4" ht="12.75">
      <c r="A12" s="51" t="s">
        <v>79</v>
      </c>
      <c r="B12" s="51">
        <v>15</v>
      </c>
      <c r="C12" s="47">
        <v>20</v>
      </c>
      <c r="D12" s="48">
        <f>C12*B12</f>
        <v>300</v>
      </c>
    </row>
    <row r="13" spans="1:2" ht="15">
      <c r="A13" s="10" t="s">
        <v>80</v>
      </c>
      <c r="B13" s="10"/>
    </row>
    <row r="14" spans="1:2" ht="12.75">
      <c r="A14" t="s">
        <v>81</v>
      </c>
      <c r="B14" s="5">
        <v>24000</v>
      </c>
    </row>
    <row r="15" spans="1:3" ht="12.75">
      <c r="A15" s="52" t="s">
        <v>82</v>
      </c>
      <c r="B15" s="52">
        <v>0.25</v>
      </c>
      <c r="C15" s="53">
        <f>B14*B15</f>
        <v>6000</v>
      </c>
    </row>
    <row r="16" spans="1:2" ht="12.75">
      <c r="A16" s="52" t="s">
        <v>83</v>
      </c>
      <c r="B16" s="52">
        <f>52*2*2*'situation ES'!B5</f>
        <v>12480</v>
      </c>
    </row>
    <row r="17" spans="1:3" ht="12.75">
      <c r="A17" s="52" t="s">
        <v>84</v>
      </c>
      <c r="B17" s="54">
        <v>0.35</v>
      </c>
      <c r="C17" s="53">
        <f>B16*B17</f>
        <v>4368</v>
      </c>
    </row>
    <row r="18" spans="1:3" ht="24.75">
      <c r="A18" s="52" t="s">
        <v>85</v>
      </c>
      <c r="B18" s="52"/>
      <c r="C18" s="55">
        <v>8000</v>
      </c>
    </row>
    <row r="19" spans="3:4" ht="12.75">
      <c r="C19" s="56" t="s">
        <v>44</v>
      </c>
      <c r="D19" s="57">
        <f>C18+C15+C17</f>
        <v>18368</v>
      </c>
    </row>
    <row r="20" spans="1:2" ht="15">
      <c r="A20" s="10" t="s">
        <v>86</v>
      </c>
      <c r="B20" s="10"/>
    </row>
    <row r="21" spans="1:4" ht="12.75">
      <c r="A21" s="46" t="s">
        <v>87</v>
      </c>
      <c r="B21" s="58">
        <f>4.5*3.5</f>
        <v>15.75</v>
      </c>
      <c r="C21" s="46"/>
      <c r="D21" s="46"/>
    </row>
    <row r="22" spans="1:4" ht="24.75">
      <c r="A22" s="59" t="s">
        <v>88</v>
      </c>
      <c r="B22" s="60">
        <f>650*12</f>
        <v>7800</v>
      </c>
      <c r="C22" s="46"/>
      <c r="D22" s="46"/>
    </row>
    <row r="23" spans="1:7" ht="12.75">
      <c r="A23" s="61" t="s">
        <v>89</v>
      </c>
      <c r="B23" s="61"/>
      <c r="C23" s="62" t="s">
        <v>44</v>
      </c>
      <c r="D23" s="63">
        <f>B22</f>
        <v>7800</v>
      </c>
      <c r="F23" s="64"/>
      <c r="G23" s="64"/>
    </row>
    <row r="24" spans="1:4" ht="12.75">
      <c r="A24" s="52" t="s">
        <v>90</v>
      </c>
      <c r="B24" s="52"/>
      <c r="C24" s="65"/>
      <c r="D24" s="66"/>
    </row>
    <row r="25" spans="1:4" ht="12.75">
      <c r="A25" s="67"/>
      <c r="B25" s="67"/>
      <c r="C25" s="65"/>
      <c r="D25" s="66"/>
    </row>
    <row r="26" spans="1:2" ht="15">
      <c r="A26" s="10" t="s">
        <v>22</v>
      </c>
      <c r="B26" s="10"/>
    </row>
    <row r="27" spans="1:2" ht="15">
      <c r="A27" s="11" t="s">
        <v>91</v>
      </c>
      <c r="B27" s="11"/>
    </row>
    <row r="28" spans="1:3" ht="12.75">
      <c r="A28" s="46" t="s">
        <v>92</v>
      </c>
      <c r="C28" s="57">
        <v>1300</v>
      </c>
    </row>
    <row r="29" spans="1:3" ht="12.75">
      <c r="A29" s="51" t="s">
        <v>93</v>
      </c>
      <c r="B29" s="27"/>
      <c r="C29" s="42" t="s">
        <v>71</v>
      </c>
    </row>
    <row r="30" spans="1:3" ht="12.75">
      <c r="A30" s="68" t="s">
        <v>94</v>
      </c>
      <c r="B30" s="27"/>
      <c r="C30" s="7">
        <v>150</v>
      </c>
    </row>
    <row r="31" spans="3:4" ht="12.75">
      <c r="C31" s="69" t="s">
        <v>44</v>
      </c>
      <c r="D31" s="16">
        <f>SUM(C28:C30)</f>
        <v>1450</v>
      </c>
    </row>
    <row r="32" ht="12.75">
      <c r="C32" s="5"/>
    </row>
    <row r="33" spans="1:2" ht="15">
      <c r="A33" s="10" t="s">
        <v>95</v>
      </c>
      <c r="B33" s="10"/>
    </row>
    <row r="34" spans="1:4" ht="12.75">
      <c r="A34" s="49" t="s">
        <v>96</v>
      </c>
      <c r="B34" s="70">
        <v>48000</v>
      </c>
      <c r="C34" s="46"/>
      <c r="D34" s="46"/>
    </row>
    <row r="35" spans="1:4" ht="12.75">
      <c r="A35" s="46" t="s">
        <v>97</v>
      </c>
      <c r="B35" s="71">
        <v>0.05</v>
      </c>
      <c r="C35" s="58"/>
      <c r="D35" s="48">
        <f>B34*B35</f>
        <v>2400</v>
      </c>
    </row>
    <row r="36" spans="1:4" ht="12.75">
      <c r="A36" s="46"/>
      <c r="B36" s="46"/>
      <c r="C36" s="62"/>
      <c r="D36" s="46"/>
    </row>
    <row r="37" spans="1:4" ht="12.75">
      <c r="A37" s="46" t="s">
        <v>98</v>
      </c>
      <c r="B37" s="70">
        <v>48000</v>
      </c>
      <c r="C37" s="46"/>
      <c r="D37" s="48"/>
    </row>
    <row r="38" spans="1:4" ht="12.75">
      <c r="A38" s="46" t="s">
        <v>99</v>
      </c>
      <c r="B38" s="46">
        <v>0.02</v>
      </c>
      <c r="C38" s="70"/>
      <c r="D38" s="48">
        <f>B37*B38</f>
        <v>960</v>
      </c>
    </row>
    <row r="39" spans="3:4" ht="12.75">
      <c r="C39" s="69"/>
      <c r="D39" s="57">
        <f>B37*0.05</f>
        <v>2400</v>
      </c>
    </row>
    <row r="40" spans="1:2" ht="12.75">
      <c r="A40" t="s">
        <v>100</v>
      </c>
      <c r="B40" s="70">
        <f>'mise en place depot delivrance'!B5*12</f>
        <v>120000</v>
      </c>
    </row>
    <row r="41" spans="1:3" ht="12.75">
      <c r="A41" t="s">
        <v>101</v>
      </c>
      <c r="B41">
        <v>0.15</v>
      </c>
      <c r="C41" s="5">
        <f>B40*B41</f>
        <v>18000</v>
      </c>
    </row>
    <row r="42" spans="3:4" ht="12.75">
      <c r="C42" s="69" t="s">
        <v>44</v>
      </c>
      <c r="D42" s="57">
        <f>C41</f>
        <v>18000</v>
      </c>
    </row>
    <row r="43" spans="3:4" ht="12.75">
      <c r="C43" s="69"/>
      <c r="D43" s="57"/>
    </row>
    <row r="44" spans="1:4" ht="12.75">
      <c r="A44" s="27" t="s">
        <v>102</v>
      </c>
      <c r="B44" s="72">
        <f>12*'mise en place depot delivrance'!B7</f>
        <v>51600</v>
      </c>
      <c r="C44" s="69"/>
      <c r="D44" s="57"/>
    </row>
    <row r="45" spans="1:4" ht="12.75">
      <c r="A45" t="s">
        <v>103</v>
      </c>
      <c r="B45" s="68">
        <v>0.2</v>
      </c>
      <c r="C45" s="7">
        <f>B44*B45</f>
        <v>10320</v>
      </c>
      <c r="D45" s="57"/>
    </row>
    <row r="46" spans="3:4" ht="12.75">
      <c r="C46" s="69" t="s">
        <v>44</v>
      </c>
      <c r="D46" s="73">
        <f>C45</f>
        <v>10320</v>
      </c>
    </row>
    <row r="47" spans="3:4" ht="12.75">
      <c r="C47" s="69"/>
      <c r="D47" s="73"/>
    </row>
    <row r="48" spans="1:2" ht="12.75">
      <c r="A48" s="74" t="s">
        <v>104</v>
      </c>
      <c r="B48" s="5">
        <f>12*'mise en place depot delivrance'!B3</f>
        <v>36000</v>
      </c>
    </row>
    <row r="49" spans="1:2" ht="12.75">
      <c r="A49" t="s">
        <v>105</v>
      </c>
      <c r="B49" s="75">
        <v>1.2</v>
      </c>
    </row>
    <row r="50" spans="3:4" ht="12.75">
      <c r="C50" s="69" t="s">
        <v>44</v>
      </c>
      <c r="D50" s="76">
        <f>B49*B48</f>
        <v>43200</v>
      </c>
    </row>
    <row r="51" spans="1:2" ht="19.5">
      <c r="A51" s="77" t="s">
        <v>106</v>
      </c>
      <c r="B51" s="77"/>
    </row>
    <row r="52" spans="1:3" ht="12.75">
      <c r="A52" t="s">
        <v>107</v>
      </c>
      <c r="C52" s="5">
        <f>'mise en place depot delivrance'!C29</f>
        <v>42800</v>
      </c>
    </row>
    <row r="53" spans="3:4" ht="12.75">
      <c r="C53" s="69" t="s">
        <v>44</v>
      </c>
      <c r="D53" s="57">
        <f>C52/5</f>
        <v>8560</v>
      </c>
    </row>
    <row r="54" spans="3:4" ht="12.75">
      <c r="C54" s="65"/>
      <c r="D54" s="73"/>
    </row>
    <row r="55" spans="3:4" ht="12.75">
      <c r="C55" s="65"/>
      <c r="D55" s="73"/>
    </row>
    <row r="56" spans="1:4" ht="19.5">
      <c r="A56" s="78" t="s">
        <v>108</v>
      </c>
      <c r="B56" s="78"/>
      <c r="C56" s="78"/>
      <c r="D56" s="79">
        <f>SUM(D6:D55)</f>
        <v>116008</v>
      </c>
    </row>
    <row r="57" spans="1:3" ht="12.75">
      <c r="A57" t="s">
        <v>109</v>
      </c>
      <c r="C57" s="80">
        <f>'situation ES'!B3</f>
        <v>1000</v>
      </c>
    </row>
    <row r="58" spans="1:4" ht="17.25">
      <c r="A58" t="s">
        <v>110</v>
      </c>
      <c r="D58" s="79">
        <f>D56/C57</f>
        <v>116.008</v>
      </c>
    </row>
    <row r="61" spans="1:4" ht="15">
      <c r="A61" s="81" t="s">
        <v>111</v>
      </c>
      <c r="B61" s="81"/>
      <c r="C61" s="65"/>
      <c r="D61" s="66"/>
    </row>
    <row r="62" spans="1:4" ht="15">
      <c r="A62" s="81" t="s">
        <v>112</v>
      </c>
      <c r="B62" s="81"/>
      <c r="C62" s="65"/>
      <c r="D62" s="66"/>
    </row>
    <row r="63" spans="1:4" ht="15">
      <c r="A63" s="81" t="s">
        <v>113</v>
      </c>
      <c r="B63" s="81"/>
      <c r="C63" s="65"/>
      <c r="D63" s="66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1" sqref="C11"/>
    </sheetView>
  </sheetViews>
  <sheetFormatPr defaultColWidth="11.421875" defaultRowHeight="12.75"/>
  <cols>
    <col min="1" max="1" width="41.8515625" style="0" customWidth="1"/>
  </cols>
  <sheetData>
    <row r="1" ht="12.75">
      <c r="A1" t="s">
        <v>114</v>
      </c>
    </row>
    <row r="2" spans="1:3" ht="12.75">
      <c r="A2" t="s">
        <v>115</v>
      </c>
      <c r="B2" s="15">
        <v>1200</v>
      </c>
      <c r="C2" t="s">
        <v>116</v>
      </c>
    </row>
    <row r="3" spans="1:3" ht="12.75">
      <c r="A3" t="s">
        <v>117</v>
      </c>
      <c r="B3" s="15">
        <v>1000</v>
      </c>
      <c r="C3" t="s">
        <v>118</v>
      </c>
    </row>
    <row r="4" ht="12.75">
      <c r="A4" t="s">
        <v>119</v>
      </c>
    </row>
    <row r="5" spans="1:3" ht="12.75">
      <c r="A5" t="s">
        <v>120</v>
      </c>
      <c r="B5" s="15">
        <v>60</v>
      </c>
      <c r="C5" t="s">
        <v>121</v>
      </c>
    </row>
    <row r="6" ht="12.75">
      <c r="A6" t="s">
        <v>122</v>
      </c>
    </row>
    <row r="7" ht="12.75">
      <c r="A7" t="s">
        <v>123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cout</dc:title>
  <dc:subject/>
  <dc:creator>mmansard</dc:creator>
  <cp:keywords/>
  <dc:description/>
  <cp:lastModifiedBy>G D</cp:lastModifiedBy>
  <cp:lastPrinted>2010-11-15T14:41:44Z</cp:lastPrinted>
  <dcterms:created xsi:type="dcterms:W3CDTF">2009-04-23T12:41:02Z</dcterms:created>
  <dcterms:modified xsi:type="dcterms:W3CDTF">2011-08-26T08:37:03Z</dcterms:modified>
  <cp:category/>
  <cp:version/>
  <cp:contentType/>
  <cp:contentStatus/>
  <cp:revision>33</cp:revision>
</cp:coreProperties>
</file>